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ones.PUB\Desktop\TRIM\Responses\"/>
    </mc:Choice>
  </mc:AlternateContent>
  <bookViews>
    <workbookView xWindow="0" yWindow="0" windowWidth="21570" windowHeight="8160" activeTab="1"/>
  </bookViews>
  <sheets>
    <sheet name="LAB-NLH-001 Unmitigated" sheetId="1" r:id="rId1"/>
    <sheet name="LAB-NLH-001 Mitigated" sheetId="2" r:id="rId2"/>
  </sheets>
  <calcPr calcId="162913" iterate="1" iterateCount="1400" iterateDelta="9.9999999999999995E-8" calcOnSave="0"/>
</workbook>
</file>

<file path=xl/calcChain.xml><?xml version="1.0" encoding="utf-8"?>
<calcChain xmlns="http://schemas.openxmlformats.org/spreadsheetml/2006/main">
  <c r="F37" i="1" l="1"/>
  <c r="F35" i="1"/>
  <c r="E35" i="1"/>
  <c r="F72" i="1"/>
  <c r="D34" i="2" l="1"/>
  <c r="F39" i="1" l="1"/>
  <c r="F67" i="1" l="1"/>
  <c r="F27" i="1" l="1"/>
  <c r="E26" i="2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E50" i="2"/>
  <c r="E54" i="2" s="1"/>
  <c r="E38" i="2"/>
  <c r="E17" i="2"/>
  <c r="E11" i="2"/>
  <c r="E14" i="2" s="1"/>
  <c r="E18" i="2" s="1"/>
  <c r="E23" i="2" s="1"/>
  <c r="F13" i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E25" i="2"/>
  <c r="F45" i="2" s="1"/>
  <c r="F51" i="1"/>
  <c r="F55" i="1" s="1"/>
  <c r="E28" i="2" l="1"/>
  <c r="E30" i="2" s="1"/>
  <c r="E31" i="2" s="1"/>
  <c r="F19" i="1"/>
  <c r="F16" i="1"/>
  <c r="E34" i="2" l="1"/>
  <c r="E36" i="2" s="1"/>
  <c r="F20" i="1"/>
  <c r="F24" i="1" s="1"/>
  <c r="F26" i="1" l="1"/>
  <c r="F60" i="1" s="1"/>
  <c r="F29" i="1" l="1"/>
  <c r="F31" i="1" l="1"/>
  <c r="F32" i="1" s="1"/>
</calcChain>
</file>

<file path=xl/sharedStrings.xml><?xml version="1.0" encoding="utf-8"?>
<sst xmlns="http://schemas.openxmlformats.org/spreadsheetml/2006/main" count="104" uniqueCount="56">
  <si>
    <t>O&amp;M</t>
  </si>
  <si>
    <t>Fuel</t>
  </si>
  <si>
    <t>Depreciation</t>
  </si>
  <si>
    <t>Other</t>
  </si>
  <si>
    <t>Return on Debt</t>
  </si>
  <si>
    <t>Return on Equity</t>
  </si>
  <si>
    <t>Power Purchases:</t>
  </si>
  <si>
    <t>LTA</t>
  </si>
  <si>
    <t>LIL</t>
  </si>
  <si>
    <t>LCP Revenue Requirement</t>
  </si>
  <si>
    <t>Total Export Value to Mitigation</t>
  </si>
  <si>
    <t>LCP Revenue Requirement, net of NLH entitled Exports</t>
  </si>
  <si>
    <t>Non LCP Power Purchases</t>
  </si>
  <si>
    <t>Revenue Requirement- Island Interconnected System</t>
  </si>
  <si>
    <t>NP Power Purchases from NLH</t>
  </si>
  <si>
    <t>Municipal Taxes amount</t>
  </si>
  <si>
    <t>NP Forecasted Sale (GWh)</t>
  </si>
  <si>
    <t>Domestic Avg rate factor</t>
  </si>
  <si>
    <t>(1)</t>
  </si>
  <si>
    <t>(2)</t>
  </si>
  <si>
    <t>(3)</t>
  </si>
  <si>
    <t>NLH Island Interconnected Revenue Requirement ($000)</t>
  </si>
  <si>
    <t>Tariff Revenue</t>
  </si>
  <si>
    <t>Export Net Sales Revenue (all sources)</t>
  </si>
  <si>
    <r>
      <t>NLH Adjustment for GIA/PPA Adj Recovery in rates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</si>
  <si>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 xml:space="preserve">LCP Sustaining Capital </t>
    </r>
    <r>
      <rPr>
        <vertAlign val="superscript"/>
        <sz val="11"/>
        <color theme="1"/>
        <rFont val="Calibri"/>
        <family val="2"/>
        <scheme val="minor"/>
      </rPr>
      <t>(1)</t>
    </r>
  </si>
  <si>
    <t>Power Purchases for MF and LTA includes GIA/PPA Adj and sustaining capital, for revenue requirement purposes, Hydro will treat these items as an intercompany loan and deferred charges to be amortized over the life of the assets.</t>
  </si>
  <si>
    <r>
      <t xml:space="preserve">Forecasted Unmitigated Domestic Rates (¢/KWh) 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</si>
  <si>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t>Estimated NP Revenue Requirement</t>
  </si>
  <si>
    <t>MF</t>
  </si>
  <si>
    <t>NLH Industrial Customers</t>
  </si>
  <si>
    <t>Industrial Revenue Requirement</t>
  </si>
  <si>
    <t>Industrial Total</t>
  </si>
  <si>
    <t>Industrial Forecasted Sales (GWh)</t>
  </si>
  <si>
    <t>Forecasted Unmitigated Industrial Rate (¢/kWh)</t>
  </si>
  <si>
    <r>
      <t>Rate Rider Activity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</si>
  <si>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Includes Industrial customers share of deferred fuel and operating costs not included in base rates.</t>
    </r>
  </si>
  <si>
    <t>Mitigation</t>
  </si>
  <si>
    <t xml:space="preserve">Estimated NP Costs </t>
  </si>
  <si>
    <r>
      <t>NP Billings relative to Revenue Requirement - Island Interconnected System</t>
    </r>
    <r>
      <rPr>
        <vertAlign val="superscript"/>
        <sz val="11"/>
        <color theme="1"/>
        <rFont val="Calibri"/>
        <family val="2"/>
        <scheme val="minor"/>
      </rPr>
      <t>2</t>
    </r>
  </si>
  <si>
    <t>NP ratio increases with mitigation due to an increase in the rural deficit.</t>
  </si>
  <si>
    <t>Line</t>
  </si>
  <si>
    <t>NLH Sales to NP (GWh)</t>
  </si>
  <si>
    <t>Embedded Cost</t>
  </si>
  <si>
    <t>2019 Test Year Average Embedded Costs</t>
  </si>
  <si>
    <t>Newfoundland Power</t>
  </si>
  <si>
    <t>Revenue Requirement</t>
  </si>
  <si>
    <t>Energy Sales</t>
  </si>
  <si>
    <t>Island Industrials</t>
  </si>
  <si>
    <t>Line No.</t>
  </si>
  <si>
    <t>(4)</t>
  </si>
  <si>
    <r>
      <t xml:space="preserve">Target Rate </t>
    </r>
    <r>
      <rPr>
        <vertAlign val="superscript"/>
        <sz val="11"/>
        <color theme="1"/>
        <rFont val="Calibri"/>
        <family val="2"/>
        <scheme val="minor"/>
      </rPr>
      <t>(4)</t>
    </r>
  </si>
  <si>
    <t>Target rate of 13.5 cents/kWh in 2021, escalated by 2.25% in 2022 equals 13.8 cents/kWh.</t>
  </si>
  <si>
    <r>
      <t xml:space="preserve">NP Overall Average rate cents per kWh </t>
    </r>
    <r>
      <rPr>
        <vertAlign val="superscript"/>
        <sz val="11"/>
        <color theme="1"/>
        <rFont val="Calibri"/>
        <family val="2"/>
        <scheme val="minor"/>
      </rPr>
      <t>(3)</t>
    </r>
  </si>
  <si>
    <t>NP Overall Average cents per kWh</t>
  </si>
  <si>
    <t>Estimate based on existing relationship of average overall NP rate in 2021 of 13 cents per kWh and an average domestic rate of approximately 13.5 cents per kWh.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</si>
</sst>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_(* #,##0.000_);_(* \(#,##0.000\);_(* &quot;-&quot;??_);_(@_)"/>
    <numFmt numFmtId="168" formatCode="_(* #,##0.00_);_(* \(#,##0.00\);_(* &quot;-&quot;_);_(@_)"/>
    <numFmt numFmtId="169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164" fontId="0" fillId="0" borderId="0" xfId="0" applyNumberFormat="1"/>
    <xf numFmtId="0" fontId="4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 indent="5"/>
    </xf>
    <xf numFmtId="0" fontId="2" fillId="0" borderId="0" xfId="0" applyFont="1" applyAlignment="1">
      <alignment horizontal="left" indent="4"/>
    </xf>
    <xf numFmtId="164" fontId="2" fillId="0" borderId="0" xfId="1" applyNumberFormat="1" applyFont="1"/>
    <xf numFmtId="164" fontId="2" fillId="0" borderId="1" xfId="1" applyNumberFormat="1" applyFont="1" applyBorder="1"/>
    <xf numFmtId="164" fontId="0" fillId="0" borderId="2" xfId="1" applyNumberFormat="1" applyFont="1" applyBorder="1"/>
    <xf numFmtId="164" fontId="2" fillId="0" borderId="3" xfId="1" applyNumberFormat="1" applyFont="1" applyBorder="1"/>
    <xf numFmtId="0" fontId="2" fillId="0" borderId="0" xfId="0" applyFont="1" applyAlignment="1">
      <alignment horizontal="left" indent="2"/>
    </xf>
    <xf numFmtId="164" fontId="2" fillId="2" borderId="4" xfId="1" applyNumberFormat="1" applyFont="1" applyFill="1" applyBorder="1"/>
    <xf numFmtId="0" fontId="0" fillId="0" borderId="0" xfId="0" applyFont="1" applyAlignment="1">
      <alignment horizontal="left" indent="2"/>
    </xf>
    <xf numFmtId="164" fontId="1" fillId="0" borderId="0" xfId="1" applyNumberFormat="1" applyFont="1" applyFill="1" applyBorder="1"/>
    <xf numFmtId="0" fontId="0" fillId="0" borderId="0" xfId="0" applyAlignment="1">
      <alignment horizontal="left" indent="2"/>
    </xf>
    <xf numFmtId="164" fontId="2" fillId="0" borderId="5" xfId="1" applyNumberFormat="1" applyFont="1" applyBorder="1"/>
    <xf numFmtId="37" fontId="0" fillId="0" borderId="0" xfId="0" applyNumberFormat="1"/>
    <xf numFmtId="0" fontId="0" fillId="0" borderId="0" xfId="0" applyBorder="1"/>
    <xf numFmtId="164" fontId="2" fillId="0" borderId="0" xfId="1" applyNumberFormat="1" applyFont="1" applyBorder="1"/>
    <xf numFmtId="43" fontId="2" fillId="0" borderId="0" xfId="1" applyNumberFormat="1" applyFont="1" applyBorder="1"/>
    <xf numFmtId="0" fontId="3" fillId="0" borderId="0" xfId="0" applyFont="1"/>
    <xf numFmtId="165" fontId="2" fillId="0" borderId="5" xfId="1" applyNumberFormat="1" applyFont="1" applyBorder="1"/>
    <xf numFmtId="0" fontId="2" fillId="0" borderId="0" xfId="0" applyFont="1" applyBorder="1"/>
    <xf numFmtId="43" fontId="0" fillId="0" borderId="0" xfId="0" applyNumberFormat="1"/>
    <xf numFmtId="0" fontId="7" fillId="0" borderId="0" xfId="0" applyFont="1"/>
    <xf numFmtId="0" fontId="2" fillId="0" borderId="0" xfId="1" applyNumberFormat="1" applyFont="1" applyBorder="1"/>
    <xf numFmtId="41" fontId="0" fillId="0" borderId="0" xfId="0" applyNumberFormat="1"/>
    <xf numFmtId="166" fontId="0" fillId="0" borderId="0" xfId="0" applyNumberFormat="1"/>
    <xf numFmtId="18" fontId="2" fillId="0" borderId="0" xfId="0" quotePrefix="1" applyNumberFormat="1" applyFont="1"/>
    <xf numFmtId="41" fontId="0" fillId="0" borderId="6" xfId="0" applyNumberFormat="1" applyBorder="1"/>
    <xf numFmtId="165" fontId="0" fillId="0" borderId="0" xfId="0" applyNumberFormat="1"/>
    <xf numFmtId="0" fontId="9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 vertical="top"/>
    </xf>
    <xf numFmtId="0" fontId="9" fillId="0" borderId="0" xfId="0" quotePrefix="1" applyFont="1"/>
    <xf numFmtId="0" fontId="9" fillId="0" borderId="0" xfId="0" applyFont="1"/>
    <xf numFmtId="165" fontId="2" fillId="0" borderId="0" xfId="1" applyNumberFormat="1" applyFont="1" applyBorder="1"/>
    <xf numFmtId="164" fontId="0" fillId="0" borderId="0" xfId="1" applyNumberFormat="1" applyFont="1" applyBorder="1"/>
    <xf numFmtId="0" fontId="11" fillId="0" borderId="0" xfId="0" applyFont="1"/>
    <xf numFmtId="43" fontId="2" fillId="0" borderId="0" xfId="0" applyNumberFormat="1" applyFont="1" applyBorder="1"/>
    <xf numFmtId="168" fontId="0" fillId="0" borderId="0" xfId="0" applyNumberFormat="1"/>
    <xf numFmtId="43" fontId="0" fillId="0" borderId="0" xfId="0" applyNumberFormat="1" applyBorder="1"/>
    <xf numFmtId="0" fontId="4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0" fontId="0" fillId="0" borderId="0" xfId="0" applyFill="1" applyBorder="1"/>
    <xf numFmtId="164" fontId="2" fillId="0" borderId="0" xfId="1" applyNumberFormat="1" applyFont="1" applyFill="1" applyBorder="1"/>
    <xf numFmtId="165" fontId="2" fillId="0" borderId="0" xfId="1" applyNumberFormat="1" applyFont="1" applyFill="1" applyBorder="1"/>
    <xf numFmtId="43" fontId="0" fillId="0" borderId="0" xfId="0" applyNumberFormat="1" applyFill="1" applyBorder="1"/>
    <xf numFmtId="37" fontId="0" fillId="0" borderId="0" xfId="0" applyNumberFormat="1" applyFill="1" applyBorder="1"/>
    <xf numFmtId="9" fontId="6" fillId="0" borderId="0" xfId="2" applyFont="1" applyFill="1" applyBorder="1"/>
    <xf numFmtId="0" fontId="2" fillId="0" borderId="0" xfId="1" applyNumberFormat="1" applyFont="1" applyFill="1" applyBorder="1"/>
    <xf numFmtId="43" fontId="2" fillId="0" borderId="0" xfId="1" applyNumberFormat="1" applyFont="1" applyFill="1" applyBorder="1"/>
    <xf numFmtId="41" fontId="0" fillId="0" borderId="0" xfId="0" applyNumberFormat="1" applyBorder="1"/>
    <xf numFmtId="165" fontId="0" fillId="0" borderId="0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39" fontId="0" fillId="0" borderId="0" xfId="0" applyNumberFormat="1" applyFill="1" applyBorder="1"/>
    <xf numFmtId="167" fontId="0" fillId="0" borderId="0" xfId="0" applyNumberFormat="1" applyBorder="1"/>
    <xf numFmtId="0" fontId="4" fillId="0" borderId="0" xfId="0" applyFont="1"/>
    <xf numFmtId="0" fontId="12" fillId="0" borderId="0" xfId="0" applyFont="1"/>
    <xf numFmtId="169" fontId="13" fillId="0" borderId="0" xfId="0" applyNumberFormat="1" applyFont="1"/>
    <xf numFmtId="0" fontId="13" fillId="0" borderId="0" xfId="0" applyFont="1"/>
    <xf numFmtId="41" fontId="13" fillId="0" borderId="0" xfId="1" applyNumberFormat="1" applyFont="1" applyBorder="1"/>
    <xf numFmtId="0" fontId="13" fillId="0" borderId="0" xfId="0" applyFont="1" applyAlignment="1">
      <alignment horizontal="left" indent="2"/>
    </xf>
    <xf numFmtId="9" fontId="13" fillId="0" borderId="0" xfId="2" applyFont="1"/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2"/>
  <sheetViews>
    <sheetView zoomScale="80" zoomScaleNormal="80" workbookViewId="0">
      <selection activeCell="I26" sqref="I26"/>
    </sheetView>
  </sheetViews>
  <sheetFormatPr defaultRowHeight="15" x14ac:dyDescent="0.25"/>
  <cols>
    <col min="1" max="1" width="2.85546875" customWidth="1"/>
    <col min="2" max="2" width="9.140625" style="55"/>
    <col min="4" max="4" width="71.42578125" customWidth="1"/>
    <col min="5" max="5" width="23.85546875" hidden="1" customWidth="1"/>
    <col min="6" max="7" width="11.5703125" bestFit="1" customWidth="1"/>
    <col min="8" max="8" width="15.140625" hidden="1" customWidth="1"/>
    <col min="9" max="9" width="11.5703125" bestFit="1" customWidth="1"/>
    <col min="11" max="11" width="13" bestFit="1" customWidth="1"/>
  </cols>
  <sheetData>
    <row r="1" spans="2:9" x14ac:dyDescent="0.25">
      <c r="C1" s="67" t="s">
        <v>21</v>
      </c>
      <c r="D1" s="67"/>
      <c r="E1" s="67"/>
      <c r="F1" s="67"/>
    </row>
    <row r="2" spans="2:9" x14ac:dyDescent="0.25">
      <c r="C2" s="67"/>
      <c r="D2" s="67"/>
      <c r="E2" s="67"/>
      <c r="F2" s="67"/>
    </row>
    <row r="3" spans="2:9" x14ac:dyDescent="0.25">
      <c r="C3" s="54"/>
      <c r="D3" s="54"/>
      <c r="E3" s="54"/>
      <c r="F3" s="54"/>
    </row>
    <row r="4" spans="2:9" x14ac:dyDescent="0.25">
      <c r="C4" s="1"/>
      <c r="F4" s="2"/>
      <c r="G4" s="2"/>
      <c r="H4" s="2"/>
      <c r="I4" s="2"/>
    </row>
    <row r="5" spans="2:9" x14ac:dyDescent="0.25">
      <c r="B5" s="56" t="s">
        <v>41</v>
      </c>
      <c r="C5" s="29"/>
      <c r="F5" s="3">
        <v>2022</v>
      </c>
      <c r="G5" s="42"/>
      <c r="H5" s="42"/>
      <c r="I5" s="42"/>
    </row>
    <row r="6" spans="2:9" x14ac:dyDescent="0.25">
      <c r="B6" s="55">
        <v>1</v>
      </c>
      <c r="C6" t="s">
        <v>0</v>
      </c>
      <c r="F6" s="4">
        <v>98114</v>
      </c>
      <c r="G6" s="43"/>
      <c r="H6" s="43"/>
      <c r="I6" s="43"/>
    </row>
    <row r="7" spans="2:9" x14ac:dyDescent="0.25">
      <c r="B7" s="55">
        <f>B6+1</f>
        <v>2</v>
      </c>
      <c r="C7" t="s">
        <v>1</v>
      </c>
      <c r="F7" s="4">
        <v>15432</v>
      </c>
      <c r="G7" s="43"/>
      <c r="H7" s="43"/>
      <c r="I7" s="43"/>
    </row>
    <row r="8" spans="2:9" x14ac:dyDescent="0.25">
      <c r="B8" s="55">
        <f t="shared" ref="B8:B71" si="0">B7+1</f>
        <v>3</v>
      </c>
      <c r="C8" t="s">
        <v>2</v>
      </c>
      <c r="F8" s="4">
        <v>61184</v>
      </c>
      <c r="G8" s="43"/>
      <c r="H8" s="43"/>
      <c r="I8" s="43"/>
    </row>
    <row r="9" spans="2:9" x14ac:dyDescent="0.25">
      <c r="B9" s="55">
        <f t="shared" si="0"/>
        <v>4</v>
      </c>
      <c r="C9" t="s">
        <v>3</v>
      </c>
      <c r="F9" s="4">
        <v>-2650</v>
      </c>
      <c r="G9" s="43"/>
      <c r="H9" s="43"/>
      <c r="I9" s="43"/>
    </row>
    <row r="10" spans="2:9" x14ac:dyDescent="0.25">
      <c r="B10" s="55">
        <f t="shared" si="0"/>
        <v>5</v>
      </c>
      <c r="C10" t="s">
        <v>4</v>
      </c>
      <c r="F10" s="4">
        <v>74448</v>
      </c>
      <c r="G10" s="43"/>
      <c r="H10" s="43"/>
      <c r="I10" s="43"/>
    </row>
    <row r="11" spans="2:9" x14ac:dyDescent="0.25">
      <c r="B11" s="55">
        <f t="shared" si="0"/>
        <v>6</v>
      </c>
      <c r="C11" t="s">
        <v>5</v>
      </c>
      <c r="F11" s="4">
        <v>38636</v>
      </c>
      <c r="G11" s="43"/>
      <c r="H11" s="43"/>
      <c r="I11" s="43"/>
    </row>
    <row r="12" spans="2:9" x14ac:dyDescent="0.25">
      <c r="B12" s="55">
        <f t="shared" si="0"/>
        <v>7</v>
      </c>
      <c r="C12" t="s">
        <v>6</v>
      </c>
      <c r="G12" s="44"/>
      <c r="H12" s="44"/>
      <c r="I12" s="44"/>
    </row>
    <row r="13" spans="2:9" x14ac:dyDescent="0.25">
      <c r="B13" s="55">
        <f t="shared" si="0"/>
        <v>8</v>
      </c>
      <c r="C13" s="5" t="s">
        <v>8</v>
      </c>
      <c r="F13" s="4">
        <f>411670</f>
        <v>411670</v>
      </c>
      <c r="G13" s="43"/>
      <c r="H13" s="43"/>
      <c r="I13" s="43"/>
    </row>
    <row r="14" spans="2:9" x14ac:dyDescent="0.25">
      <c r="B14" s="55">
        <f t="shared" si="0"/>
        <v>9</v>
      </c>
      <c r="C14" s="5" t="s">
        <v>29</v>
      </c>
      <c r="F14" s="4">
        <v>314304</v>
      </c>
      <c r="G14" s="43"/>
      <c r="H14" s="43"/>
      <c r="I14" s="43"/>
    </row>
    <row r="15" spans="2:9" x14ac:dyDescent="0.25">
      <c r="B15" s="55">
        <f t="shared" si="0"/>
        <v>10</v>
      </c>
      <c r="C15" s="5" t="s">
        <v>7</v>
      </c>
      <c r="F15" s="4">
        <v>55952</v>
      </c>
      <c r="G15" s="43"/>
      <c r="H15" s="43"/>
      <c r="I15" s="43"/>
    </row>
    <row r="16" spans="2:9" s="1" customFormat="1" x14ac:dyDescent="0.25">
      <c r="B16" s="55">
        <f t="shared" si="0"/>
        <v>11</v>
      </c>
      <c r="C16" s="6" t="s">
        <v>9</v>
      </c>
      <c r="F16" s="8">
        <f t="shared" ref="F16" si="1">SUM(F13:F15)</f>
        <v>781926</v>
      </c>
      <c r="G16" s="45"/>
      <c r="H16" s="45"/>
      <c r="I16" s="45"/>
    </row>
    <row r="17" spans="2:9" x14ac:dyDescent="0.25">
      <c r="B17" s="55">
        <f t="shared" si="0"/>
        <v>12</v>
      </c>
      <c r="C17" s="5" t="s">
        <v>22</v>
      </c>
      <c r="F17" s="4">
        <v>-26515</v>
      </c>
      <c r="G17" s="43"/>
      <c r="H17" s="43"/>
      <c r="I17" s="43"/>
    </row>
    <row r="18" spans="2:9" x14ac:dyDescent="0.25">
      <c r="B18" s="55">
        <f t="shared" si="0"/>
        <v>13</v>
      </c>
      <c r="C18" s="5" t="s">
        <v>23</v>
      </c>
      <c r="F18" s="4">
        <v>-23474</v>
      </c>
      <c r="G18" s="43"/>
      <c r="H18" s="43"/>
      <c r="I18" s="43"/>
    </row>
    <row r="19" spans="2:9" s="1" customFormat="1" ht="15.75" thickBot="1" x14ac:dyDescent="0.3">
      <c r="B19" s="55">
        <f t="shared" si="0"/>
        <v>14</v>
      </c>
      <c r="C19" s="6" t="s">
        <v>10</v>
      </c>
      <c r="F19" s="10">
        <f t="shared" ref="F19" si="2">SUM(F17:F18)</f>
        <v>-49989</v>
      </c>
      <c r="G19" s="45"/>
      <c r="H19" s="45"/>
      <c r="I19" s="45"/>
    </row>
    <row r="20" spans="2:9" s="1" customFormat="1" ht="15.75" thickBot="1" x14ac:dyDescent="0.3">
      <c r="B20" s="55">
        <f t="shared" si="0"/>
        <v>15</v>
      </c>
      <c r="C20" s="11" t="s">
        <v>11</v>
      </c>
      <c r="F20" s="12">
        <f t="shared" ref="F20" si="3">F16+F19</f>
        <v>731937</v>
      </c>
      <c r="G20" s="45"/>
      <c r="H20" s="45"/>
      <c r="I20" s="45"/>
    </row>
    <row r="21" spans="2:9" s="1" customFormat="1" ht="17.25" x14ac:dyDescent="0.25">
      <c r="B21" s="55">
        <f t="shared" si="0"/>
        <v>16</v>
      </c>
      <c r="C21" s="13" t="s">
        <v>24</v>
      </c>
      <c r="F21" s="14">
        <v>26675</v>
      </c>
      <c r="G21" s="14"/>
      <c r="H21" s="14"/>
      <c r="I21" s="14"/>
    </row>
    <row r="22" spans="2:9" s="1" customFormat="1" ht="17.25" x14ac:dyDescent="0.25">
      <c r="B22" s="55">
        <f t="shared" si="0"/>
        <v>17</v>
      </c>
      <c r="C22" s="13" t="s">
        <v>25</v>
      </c>
      <c r="F22" s="14">
        <v>-4730</v>
      </c>
      <c r="G22" s="14"/>
      <c r="H22" s="14"/>
      <c r="I22" s="14"/>
    </row>
    <row r="23" spans="2:9" ht="15.75" thickBot="1" x14ac:dyDescent="0.3">
      <c r="B23" s="55">
        <f t="shared" si="0"/>
        <v>18</v>
      </c>
      <c r="C23" s="15" t="s">
        <v>12</v>
      </c>
      <c r="F23" s="37">
        <v>63255</v>
      </c>
      <c r="G23" s="43"/>
      <c r="H23" s="43"/>
      <c r="I23" s="43"/>
    </row>
    <row r="24" spans="2:9" s="1" customFormat="1" ht="15.75" thickBot="1" x14ac:dyDescent="0.3">
      <c r="B24" s="55">
        <f t="shared" si="0"/>
        <v>19</v>
      </c>
      <c r="C24" s="1" t="s">
        <v>13</v>
      </c>
      <c r="F24" s="16">
        <f>SUM(F20:F23,F6:F11)</f>
        <v>1102301</v>
      </c>
      <c r="G24" s="45"/>
      <c r="H24" s="45"/>
      <c r="I24" s="45"/>
    </row>
    <row r="25" spans="2:9" x14ac:dyDescent="0.25">
      <c r="B25" s="55">
        <f t="shared" si="0"/>
        <v>20</v>
      </c>
      <c r="G25" s="47"/>
      <c r="H25" s="44"/>
      <c r="I25" s="44"/>
    </row>
    <row r="26" spans="2:9" x14ac:dyDescent="0.25">
      <c r="B26" s="55">
        <f t="shared" si="0"/>
        <v>21</v>
      </c>
      <c r="C26" t="s">
        <v>14</v>
      </c>
      <c r="E26" s="17"/>
      <c r="F26" s="17">
        <f>F24*F27</f>
        <v>985457.09400000004</v>
      </c>
      <c r="G26" s="48"/>
      <c r="H26" s="48"/>
      <c r="I26" s="48"/>
    </row>
    <row r="27" spans="2:9" ht="17.25" x14ac:dyDescent="0.25">
      <c r="B27" s="55">
        <f t="shared" si="0"/>
        <v>22</v>
      </c>
      <c r="C27" t="s">
        <v>39</v>
      </c>
      <c r="F27" s="65">
        <f>0.894</f>
        <v>0.89400000000000002</v>
      </c>
      <c r="G27" s="49"/>
      <c r="H27" s="49"/>
      <c r="I27" s="49"/>
    </row>
    <row r="28" spans="2:9" x14ac:dyDescent="0.25">
      <c r="B28" s="55">
        <f t="shared" si="0"/>
        <v>23</v>
      </c>
      <c r="C28" t="s">
        <v>38</v>
      </c>
      <c r="F28" s="9">
        <v>244858</v>
      </c>
      <c r="G28" s="43"/>
      <c r="H28" s="43"/>
      <c r="I28" s="43"/>
    </row>
    <row r="29" spans="2:9" s="1" customFormat="1" x14ac:dyDescent="0.25">
      <c r="B29" s="55">
        <f t="shared" si="0"/>
        <v>24</v>
      </c>
      <c r="F29" s="7">
        <f t="shared" ref="F29" si="4">SUM(F26,F28)</f>
        <v>1230315.094</v>
      </c>
      <c r="G29" s="45"/>
      <c r="H29" s="45"/>
      <c r="I29" s="45"/>
    </row>
    <row r="30" spans="2:9" x14ac:dyDescent="0.25">
      <c r="B30" s="55">
        <f t="shared" si="0"/>
        <v>25</v>
      </c>
      <c r="F30" s="24"/>
      <c r="G30" s="47"/>
      <c r="H30" s="47"/>
      <c r="I30" s="47"/>
    </row>
    <row r="31" spans="2:9" ht="15.75" thickBot="1" x14ac:dyDescent="0.3">
      <c r="B31" s="55">
        <f t="shared" si="0"/>
        <v>26</v>
      </c>
      <c r="C31" t="s">
        <v>15</v>
      </c>
      <c r="F31" s="4">
        <f>F29*0.025</f>
        <v>30757.877350000002</v>
      </c>
      <c r="G31" s="43"/>
      <c r="H31" s="43"/>
      <c r="I31" s="43"/>
    </row>
    <row r="32" spans="2:9" ht="15.75" thickBot="1" x14ac:dyDescent="0.3">
      <c r="B32" s="55">
        <f t="shared" si="0"/>
        <v>27</v>
      </c>
      <c r="C32" s="1" t="s">
        <v>28</v>
      </c>
      <c r="F32" s="16">
        <f t="shared" ref="F32" si="5">SUM(F31,F29)</f>
        <v>1261072.97135</v>
      </c>
      <c r="G32" s="45"/>
      <c r="H32" s="45"/>
      <c r="I32" s="45"/>
    </row>
    <row r="33" spans="2:11" x14ac:dyDescent="0.25">
      <c r="B33" s="55">
        <f t="shared" si="0"/>
        <v>28</v>
      </c>
      <c r="C33" s="1"/>
      <c r="F33" s="26"/>
      <c r="G33" s="50"/>
      <c r="H33" s="50"/>
      <c r="I33" s="50"/>
    </row>
    <row r="34" spans="2:11" x14ac:dyDescent="0.25">
      <c r="B34" s="55">
        <f t="shared" si="0"/>
        <v>29</v>
      </c>
      <c r="C34" s="1"/>
      <c r="D34" t="s">
        <v>16</v>
      </c>
      <c r="F34" s="19">
        <v>5775.4</v>
      </c>
      <c r="G34" s="45"/>
      <c r="H34" s="45"/>
      <c r="I34" s="45"/>
    </row>
    <row r="35" spans="2:11" ht="17.25" x14ac:dyDescent="0.25">
      <c r="B35" s="55">
        <f t="shared" si="0"/>
        <v>30</v>
      </c>
      <c r="C35" s="1"/>
      <c r="D35" t="s">
        <v>53</v>
      </c>
      <c r="E35" s="61">
        <f>130.17/10</f>
        <v>13.016999999999999</v>
      </c>
      <c r="F35" s="20">
        <f>F32/F34/10</f>
        <v>21.835249010458149</v>
      </c>
      <c r="G35" s="51"/>
      <c r="H35" s="51"/>
      <c r="I35" s="51"/>
    </row>
    <row r="36" spans="2:11" ht="15.75" thickBot="1" x14ac:dyDescent="0.3">
      <c r="B36" s="55">
        <f t="shared" si="0"/>
        <v>31</v>
      </c>
      <c r="D36" s="21" t="s">
        <v>17</v>
      </c>
      <c r="E36" s="21">
        <v>4.1078012972879607E-2</v>
      </c>
      <c r="G36" s="44"/>
      <c r="H36" s="44"/>
      <c r="I36" s="44"/>
    </row>
    <row r="37" spans="2:11" s="23" customFormat="1" ht="18" thickBot="1" x14ac:dyDescent="0.3">
      <c r="B37" s="55">
        <f t="shared" si="0"/>
        <v>32</v>
      </c>
      <c r="C37" s="1" t="s">
        <v>27</v>
      </c>
      <c r="D37" s="1"/>
      <c r="F37" s="22">
        <f>(F35/$E$35)*$H$37</f>
        <v>22.727647602573363</v>
      </c>
      <c r="G37" s="46"/>
      <c r="H37" s="38">
        <v>13.548999999999999</v>
      </c>
      <c r="I37" s="46"/>
    </row>
    <row r="38" spans="2:11" s="23" customFormat="1" x14ac:dyDescent="0.25">
      <c r="B38" s="55">
        <f t="shared" si="0"/>
        <v>33</v>
      </c>
      <c r="C38" s="1"/>
      <c r="D38" s="1"/>
      <c r="E38" s="25"/>
      <c r="F38" s="36"/>
      <c r="G38" s="46"/>
      <c r="H38" s="46"/>
      <c r="I38" s="46"/>
    </row>
    <row r="39" spans="2:11" s="23" customFormat="1" ht="17.25" x14ac:dyDescent="0.25">
      <c r="B39" s="55">
        <f t="shared" si="0"/>
        <v>34</v>
      </c>
      <c r="C39" s="1" t="s">
        <v>51</v>
      </c>
      <c r="D39" s="1"/>
      <c r="E39" s="38">
        <v>13.5</v>
      </c>
      <c r="F39" s="36">
        <f>E39*1.0225</f>
        <v>13.803749999999999</v>
      </c>
      <c r="G39" s="51"/>
      <c r="H39" s="46"/>
      <c r="I39" s="46"/>
    </row>
    <row r="40" spans="2:11" s="23" customFormat="1" x14ac:dyDescent="0.25">
      <c r="B40" s="55">
        <f t="shared" si="0"/>
        <v>35</v>
      </c>
      <c r="C40" s="1"/>
      <c r="D40" s="1"/>
      <c r="E40" s="25"/>
      <c r="F40" s="36"/>
      <c r="G40" s="36"/>
      <c r="H40" s="36"/>
      <c r="I40" s="36"/>
      <c r="J40" s="39"/>
      <c r="K40" s="39"/>
    </row>
    <row r="41" spans="2:11" s="18" customFormat="1" x14ac:dyDescent="0.25">
      <c r="B41" s="55">
        <f t="shared" si="0"/>
        <v>36</v>
      </c>
      <c r="C41"/>
      <c r="D41"/>
      <c r="E41"/>
      <c r="F41" s="24"/>
      <c r="G41" s="40"/>
      <c r="H41" s="24"/>
      <c r="I41"/>
    </row>
    <row r="42" spans="2:11" ht="30" customHeight="1" x14ac:dyDescent="0.25">
      <c r="B42" s="55">
        <f t="shared" si="0"/>
        <v>37</v>
      </c>
      <c r="C42" s="33" t="s">
        <v>18</v>
      </c>
      <c r="D42" s="66" t="s">
        <v>26</v>
      </c>
      <c r="E42" s="66"/>
      <c r="F42" s="66"/>
      <c r="G42" s="66"/>
      <c r="H42" s="66"/>
      <c r="I42" s="66"/>
    </row>
    <row r="43" spans="2:11" x14ac:dyDescent="0.25">
      <c r="B43" s="55">
        <f t="shared" si="0"/>
        <v>38</v>
      </c>
      <c r="C43" s="34" t="s">
        <v>19</v>
      </c>
      <c r="D43" s="35" t="s">
        <v>40</v>
      </c>
      <c r="E43" s="35"/>
      <c r="F43" s="35"/>
      <c r="G43" s="35"/>
      <c r="H43" s="35"/>
      <c r="I43" s="35"/>
    </row>
    <row r="44" spans="2:11" x14ac:dyDescent="0.25">
      <c r="B44" s="55">
        <f t="shared" si="0"/>
        <v>39</v>
      </c>
      <c r="C44" s="34" t="s">
        <v>20</v>
      </c>
      <c r="D44" s="35" t="s">
        <v>55</v>
      </c>
      <c r="E44" s="35"/>
      <c r="F44" s="35"/>
      <c r="G44" s="35"/>
      <c r="H44" s="35"/>
      <c r="I44" s="35"/>
    </row>
    <row r="45" spans="2:11" x14ac:dyDescent="0.25">
      <c r="B45" s="55">
        <f t="shared" si="0"/>
        <v>40</v>
      </c>
      <c r="C45" s="34" t="s">
        <v>50</v>
      </c>
      <c r="D45" s="35" t="s">
        <v>52</v>
      </c>
    </row>
    <row r="46" spans="2:11" x14ac:dyDescent="0.25">
      <c r="B46" s="55">
        <f t="shared" si="0"/>
        <v>41</v>
      </c>
    </row>
    <row r="47" spans="2:11" x14ac:dyDescent="0.25">
      <c r="B47" s="55">
        <f t="shared" si="0"/>
        <v>42</v>
      </c>
    </row>
    <row r="48" spans="2:11" x14ac:dyDescent="0.25">
      <c r="B48" s="55">
        <f t="shared" si="0"/>
        <v>43</v>
      </c>
      <c r="D48" s="1" t="s">
        <v>30</v>
      </c>
    </row>
    <row r="49" spans="2:9" x14ac:dyDescent="0.25">
      <c r="B49" s="55">
        <f t="shared" si="0"/>
        <v>44</v>
      </c>
      <c r="D49" t="s">
        <v>31</v>
      </c>
      <c r="F49" s="27">
        <v>83468.007295329997</v>
      </c>
      <c r="G49" s="52"/>
      <c r="H49" s="52"/>
      <c r="I49" s="52"/>
    </row>
    <row r="50" spans="2:9" ht="17.25" x14ac:dyDescent="0.25">
      <c r="B50" s="55">
        <f t="shared" si="0"/>
        <v>45</v>
      </c>
      <c r="D50" t="s">
        <v>35</v>
      </c>
      <c r="F50" s="27">
        <v>1520.2653381300001</v>
      </c>
      <c r="G50" s="52"/>
      <c r="H50" s="52"/>
      <c r="I50" s="52"/>
    </row>
    <row r="51" spans="2:9" ht="15.75" thickBot="1" x14ac:dyDescent="0.3">
      <c r="B51" s="55">
        <f t="shared" si="0"/>
        <v>46</v>
      </c>
      <c r="D51" t="s">
        <v>32</v>
      </c>
      <c r="F51" s="30">
        <f>SUM(F49:F50)</f>
        <v>84988.272633460001</v>
      </c>
      <c r="G51" s="52"/>
      <c r="H51" s="41"/>
      <c r="I51" s="52"/>
    </row>
    <row r="52" spans="2:9" ht="15.75" thickTop="1" x14ac:dyDescent="0.25">
      <c r="B52" s="55">
        <f t="shared" si="0"/>
        <v>47</v>
      </c>
      <c r="G52" s="18"/>
      <c r="H52" s="18"/>
      <c r="I52" s="18"/>
    </row>
    <row r="53" spans="2:9" x14ac:dyDescent="0.25">
      <c r="B53" s="55">
        <f t="shared" si="0"/>
        <v>48</v>
      </c>
      <c r="D53" t="s">
        <v>33</v>
      </c>
      <c r="F53">
        <v>721.3</v>
      </c>
      <c r="G53" s="18"/>
      <c r="H53" s="18"/>
      <c r="I53" s="18"/>
    </row>
    <row r="54" spans="2:9" x14ac:dyDescent="0.25">
      <c r="B54" s="55">
        <f t="shared" si="0"/>
        <v>49</v>
      </c>
      <c r="G54" s="18"/>
      <c r="H54" s="18"/>
      <c r="I54" s="18"/>
    </row>
    <row r="55" spans="2:9" x14ac:dyDescent="0.25">
      <c r="B55" s="55">
        <f t="shared" si="0"/>
        <v>50</v>
      </c>
      <c r="D55" t="s">
        <v>34</v>
      </c>
      <c r="F55" s="31">
        <f>ROUND(F51/F53/10,1)</f>
        <v>11.8</v>
      </c>
      <c r="G55" s="53"/>
      <c r="H55" s="58"/>
      <c r="I55" s="53"/>
    </row>
    <row r="56" spans="2:9" x14ac:dyDescent="0.25">
      <c r="B56" s="55">
        <f t="shared" si="0"/>
        <v>51</v>
      </c>
    </row>
    <row r="57" spans="2:9" ht="15.75" x14ac:dyDescent="0.25">
      <c r="B57" s="55">
        <f t="shared" si="0"/>
        <v>52</v>
      </c>
      <c r="D57" s="32" t="s">
        <v>36</v>
      </c>
      <c r="F57" s="28"/>
      <c r="G57" s="28"/>
      <c r="H57" s="28"/>
      <c r="I57" s="28"/>
    </row>
    <row r="58" spans="2:9" x14ac:dyDescent="0.25">
      <c r="B58" s="55">
        <f t="shared" si="0"/>
        <v>53</v>
      </c>
    </row>
    <row r="59" spans="2:9" x14ac:dyDescent="0.25">
      <c r="B59" s="55">
        <f t="shared" si="0"/>
        <v>54</v>
      </c>
      <c r="D59" t="s">
        <v>42</v>
      </c>
      <c r="F59">
        <v>5674.3</v>
      </c>
    </row>
    <row r="60" spans="2:9" x14ac:dyDescent="0.25">
      <c r="B60" s="55">
        <f t="shared" si="0"/>
        <v>55</v>
      </c>
      <c r="D60" t="s">
        <v>43</v>
      </c>
      <c r="F60" s="28">
        <f>(F26/F59)/10</f>
        <v>17.367024901749996</v>
      </c>
    </row>
    <row r="61" spans="2:9" x14ac:dyDescent="0.25">
      <c r="B61" s="55">
        <f t="shared" si="0"/>
        <v>56</v>
      </c>
      <c r="D61" s="13"/>
      <c r="E61" s="1"/>
      <c r="F61" s="1"/>
      <c r="G61" s="14"/>
      <c r="H61" s="14"/>
      <c r="I61" s="14"/>
    </row>
    <row r="62" spans="2:9" x14ac:dyDescent="0.25">
      <c r="B62" s="55">
        <f t="shared" si="0"/>
        <v>57</v>
      </c>
    </row>
    <row r="63" spans="2:9" x14ac:dyDescent="0.25">
      <c r="B63" s="55">
        <f t="shared" si="0"/>
        <v>58</v>
      </c>
      <c r="C63" s="59" t="s">
        <v>44</v>
      </c>
    </row>
    <row r="64" spans="2:9" x14ac:dyDescent="0.25">
      <c r="B64" s="55">
        <f t="shared" si="0"/>
        <v>59</v>
      </c>
      <c r="D64" s="60" t="s">
        <v>45</v>
      </c>
    </row>
    <row r="65" spans="2:6" x14ac:dyDescent="0.25">
      <c r="B65" s="55">
        <f t="shared" si="0"/>
        <v>60</v>
      </c>
      <c r="D65" t="s">
        <v>46</v>
      </c>
      <c r="F65" s="27">
        <v>506966</v>
      </c>
    </row>
    <row r="66" spans="2:6" x14ac:dyDescent="0.25">
      <c r="B66" s="55">
        <f t="shared" si="0"/>
        <v>61</v>
      </c>
      <c r="D66" t="s">
        <v>47</v>
      </c>
      <c r="F66">
        <v>5800.7</v>
      </c>
    </row>
    <row r="67" spans="2:6" x14ac:dyDescent="0.25">
      <c r="B67" s="55">
        <f t="shared" si="0"/>
        <v>62</v>
      </c>
      <c r="D67" t="s">
        <v>43</v>
      </c>
      <c r="F67" s="28">
        <f>F65/F66/10</f>
        <v>8.7397383074456521</v>
      </c>
    </row>
    <row r="68" spans="2:6" x14ac:dyDescent="0.25">
      <c r="B68" s="55">
        <f t="shared" si="0"/>
        <v>63</v>
      </c>
    </row>
    <row r="69" spans="2:6" x14ac:dyDescent="0.25">
      <c r="B69" s="55">
        <f t="shared" si="0"/>
        <v>64</v>
      </c>
      <c r="D69" s="60" t="s">
        <v>48</v>
      </c>
    </row>
    <row r="70" spans="2:6" x14ac:dyDescent="0.25">
      <c r="B70" s="55">
        <f t="shared" si="0"/>
        <v>65</v>
      </c>
      <c r="D70" t="s">
        <v>46</v>
      </c>
      <c r="F70" s="27">
        <v>45657</v>
      </c>
    </row>
    <row r="71" spans="2:6" x14ac:dyDescent="0.25">
      <c r="B71" s="55">
        <f t="shared" si="0"/>
        <v>66</v>
      </c>
      <c r="D71" t="s">
        <v>47</v>
      </c>
      <c r="F71">
        <v>743.3</v>
      </c>
    </row>
    <row r="72" spans="2:6" x14ac:dyDescent="0.25">
      <c r="B72" s="55">
        <f t="shared" ref="B72" si="6">B71+1</f>
        <v>67</v>
      </c>
      <c r="D72" t="s">
        <v>43</v>
      </c>
      <c r="F72" s="28">
        <f>F70/F71/10</f>
        <v>6.1424727566258586</v>
      </c>
    </row>
  </sheetData>
  <mergeCells count="3">
    <mergeCell ref="D42:I42"/>
    <mergeCell ref="C1:F1"/>
    <mergeCell ref="C2:F2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80" zoomScaleNormal="8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E26" sqref="E26"/>
    </sheetView>
  </sheetViews>
  <sheetFormatPr defaultRowHeight="15" x14ac:dyDescent="0.25"/>
  <cols>
    <col min="3" max="3" width="72.7109375" customWidth="1"/>
    <col min="4" max="4" width="23.85546875" hidden="1" customWidth="1"/>
    <col min="5" max="6" width="11.5703125" bestFit="1" customWidth="1"/>
    <col min="7" max="7" width="13" bestFit="1" customWidth="1"/>
    <col min="8" max="8" width="11.5703125" bestFit="1" customWidth="1"/>
    <col min="10" max="10" width="13" bestFit="1" customWidth="1"/>
  </cols>
  <sheetData>
    <row r="1" spans="1:8" x14ac:dyDescent="0.25">
      <c r="B1" s="67" t="s">
        <v>21</v>
      </c>
      <c r="C1" s="67"/>
      <c r="D1" s="67"/>
      <c r="E1" s="67"/>
    </row>
    <row r="2" spans="1:8" x14ac:dyDescent="0.25">
      <c r="B2" s="1"/>
      <c r="E2" s="2"/>
      <c r="F2" s="2"/>
      <c r="G2" s="2"/>
      <c r="H2" s="2"/>
    </row>
    <row r="3" spans="1:8" x14ac:dyDescent="0.25">
      <c r="A3" t="s">
        <v>49</v>
      </c>
      <c r="B3" s="29"/>
      <c r="E3" s="3">
        <v>2022</v>
      </c>
      <c r="F3" s="42"/>
      <c r="G3" s="42"/>
      <c r="H3" s="42"/>
    </row>
    <row r="4" spans="1:8" x14ac:dyDescent="0.25">
      <c r="A4" s="55">
        <v>1</v>
      </c>
      <c r="B4" t="s">
        <v>0</v>
      </c>
      <c r="E4" s="4">
        <v>98114</v>
      </c>
      <c r="F4" s="43"/>
      <c r="G4" s="43"/>
      <c r="H4" s="43"/>
    </row>
    <row r="5" spans="1:8" x14ac:dyDescent="0.25">
      <c r="A5" s="55">
        <v>2</v>
      </c>
      <c r="B5" t="s">
        <v>1</v>
      </c>
      <c r="E5" s="4">
        <v>15432</v>
      </c>
      <c r="F5" s="43"/>
      <c r="G5" s="43"/>
      <c r="H5" s="43"/>
    </row>
    <row r="6" spans="1:8" x14ac:dyDescent="0.25">
      <c r="A6" s="55">
        <v>3</v>
      </c>
      <c r="B6" t="s">
        <v>2</v>
      </c>
      <c r="E6" s="4">
        <v>61184</v>
      </c>
      <c r="F6" s="43"/>
      <c r="G6" s="43"/>
      <c r="H6" s="43"/>
    </row>
    <row r="7" spans="1:8" x14ac:dyDescent="0.25">
      <c r="A7" s="55">
        <v>4</v>
      </c>
      <c r="B7" t="s">
        <v>3</v>
      </c>
      <c r="E7" s="4">
        <v>-2650</v>
      </c>
      <c r="F7" s="43"/>
      <c r="G7" s="43"/>
      <c r="H7" s="43"/>
    </row>
    <row r="8" spans="1:8" x14ac:dyDescent="0.25">
      <c r="A8" s="55">
        <v>5</v>
      </c>
      <c r="B8" t="s">
        <v>4</v>
      </c>
      <c r="E8" s="4">
        <v>74448</v>
      </c>
      <c r="F8" s="43"/>
      <c r="G8" s="43"/>
      <c r="H8" s="43"/>
    </row>
    <row r="9" spans="1:8" x14ac:dyDescent="0.25">
      <c r="A9" s="55">
        <v>6</v>
      </c>
      <c r="B9" t="s">
        <v>5</v>
      </c>
      <c r="E9" s="4">
        <v>38636</v>
      </c>
      <c r="F9" s="43"/>
      <c r="G9" s="43"/>
      <c r="H9" s="43"/>
    </row>
    <row r="10" spans="1:8" x14ac:dyDescent="0.25">
      <c r="A10" s="55">
        <v>7</v>
      </c>
      <c r="B10" t="s">
        <v>6</v>
      </c>
      <c r="F10" s="44"/>
      <c r="G10" s="44"/>
      <c r="H10" s="44"/>
    </row>
    <row r="11" spans="1:8" x14ac:dyDescent="0.25">
      <c r="A11" s="55">
        <v>8</v>
      </c>
      <c r="B11" s="5" t="s">
        <v>8</v>
      </c>
      <c r="E11" s="4">
        <f>411670</f>
        <v>411670</v>
      </c>
      <c r="F11" s="43"/>
      <c r="G11" s="43"/>
      <c r="H11" s="43"/>
    </row>
    <row r="12" spans="1:8" x14ac:dyDescent="0.25">
      <c r="A12" s="55">
        <v>9</v>
      </c>
      <c r="B12" s="5" t="s">
        <v>29</v>
      </c>
      <c r="E12" s="4">
        <v>314304</v>
      </c>
      <c r="F12" s="43"/>
      <c r="G12" s="43"/>
      <c r="H12" s="43"/>
    </row>
    <row r="13" spans="1:8" x14ac:dyDescent="0.25">
      <c r="A13" s="55">
        <v>10</v>
      </c>
      <c r="B13" s="5" t="s">
        <v>7</v>
      </c>
      <c r="E13" s="4">
        <v>55952</v>
      </c>
      <c r="F13" s="43"/>
      <c r="G13" s="43"/>
      <c r="H13" s="43"/>
    </row>
    <row r="14" spans="1:8" s="1" customFormat="1" x14ac:dyDescent="0.25">
      <c r="A14" s="55">
        <v>11</v>
      </c>
      <c r="B14" s="6" t="s">
        <v>9</v>
      </c>
      <c r="E14" s="8">
        <f t="shared" ref="E14" si="0">SUM(E11:E13)</f>
        <v>781926</v>
      </c>
      <c r="F14" s="45"/>
      <c r="G14" s="45"/>
      <c r="H14" s="45"/>
    </row>
    <row r="15" spans="1:8" x14ac:dyDescent="0.25">
      <c r="A15" s="55">
        <v>12</v>
      </c>
      <c r="B15" s="5" t="s">
        <v>22</v>
      </c>
      <c r="E15" s="4">
        <v>-26515</v>
      </c>
      <c r="F15" s="43"/>
      <c r="G15" s="43"/>
      <c r="H15" s="43"/>
    </row>
    <row r="16" spans="1:8" x14ac:dyDescent="0.25">
      <c r="A16" s="55">
        <v>13</v>
      </c>
      <c r="B16" s="5" t="s">
        <v>23</v>
      </c>
      <c r="E16" s="4">
        <v>-23474</v>
      </c>
      <c r="F16" s="43"/>
      <c r="G16" s="43"/>
      <c r="H16" s="43"/>
    </row>
    <row r="17" spans="1:8" s="1" customFormat="1" ht="15.75" thickBot="1" x14ac:dyDescent="0.3">
      <c r="A17" s="55">
        <v>14</v>
      </c>
      <c r="B17" s="6" t="s">
        <v>10</v>
      </c>
      <c r="E17" s="10">
        <f t="shared" ref="E17" si="1">SUM(E15:E16)</f>
        <v>-49989</v>
      </c>
      <c r="F17" s="45"/>
      <c r="G17" s="45"/>
      <c r="H17" s="45"/>
    </row>
    <row r="18" spans="1:8" s="1" customFormat="1" ht="15.75" thickBot="1" x14ac:dyDescent="0.3">
      <c r="A18" s="55">
        <v>15</v>
      </c>
      <c r="B18" s="11" t="s">
        <v>11</v>
      </c>
      <c r="E18" s="12">
        <f t="shared" ref="E18" si="2">E14+E17</f>
        <v>731937</v>
      </c>
      <c r="F18" s="45"/>
      <c r="G18" s="45"/>
      <c r="H18" s="45"/>
    </row>
    <row r="19" spans="1:8" s="1" customFormat="1" ht="17.25" x14ac:dyDescent="0.25">
      <c r="A19" s="55">
        <v>16</v>
      </c>
      <c r="B19" s="13" t="s">
        <v>24</v>
      </c>
      <c r="E19" s="14">
        <v>26675</v>
      </c>
      <c r="F19" s="14"/>
      <c r="G19" s="14"/>
      <c r="H19" s="14"/>
    </row>
    <row r="20" spans="1:8" s="1" customFormat="1" ht="17.25" x14ac:dyDescent="0.25">
      <c r="A20" s="55">
        <v>17</v>
      </c>
      <c r="B20" s="13" t="s">
        <v>25</v>
      </c>
      <c r="E20" s="14">
        <v>-4730</v>
      </c>
      <c r="F20" s="14"/>
      <c r="G20" s="14"/>
      <c r="H20" s="14"/>
    </row>
    <row r="21" spans="1:8" x14ac:dyDescent="0.25">
      <c r="A21" s="55">
        <v>18</v>
      </c>
      <c r="B21" s="15" t="s">
        <v>12</v>
      </c>
      <c r="E21" s="37">
        <v>63255</v>
      </c>
      <c r="F21" s="43"/>
      <c r="G21" s="43"/>
      <c r="H21" s="43"/>
    </row>
    <row r="22" spans="1:8" ht="15.75" thickBot="1" x14ac:dyDescent="0.3">
      <c r="A22" s="55">
        <v>19</v>
      </c>
      <c r="B22" s="64" t="s">
        <v>37</v>
      </c>
      <c r="C22" s="62"/>
      <c r="D22" s="62"/>
      <c r="E22" s="63">
        <v>-585000</v>
      </c>
      <c r="F22" s="46"/>
      <c r="G22" s="46"/>
      <c r="H22" s="46"/>
    </row>
    <row r="23" spans="1:8" s="1" customFormat="1" ht="15.75" thickBot="1" x14ac:dyDescent="0.3">
      <c r="A23" s="55">
        <v>20</v>
      </c>
      <c r="B23" s="1" t="s">
        <v>13</v>
      </c>
      <c r="E23" s="16">
        <f t="shared" ref="E23" si="3">SUM(E18:E22,E4:E9)</f>
        <v>517301</v>
      </c>
      <c r="F23" s="45"/>
      <c r="G23" s="45"/>
      <c r="H23" s="45"/>
    </row>
    <row r="24" spans="1:8" x14ac:dyDescent="0.25">
      <c r="A24" s="55">
        <v>21</v>
      </c>
      <c r="F24" s="47"/>
      <c r="G24" s="44"/>
      <c r="H24" s="44"/>
    </row>
    <row r="25" spans="1:8" x14ac:dyDescent="0.25">
      <c r="A25" s="55">
        <v>22</v>
      </c>
      <c r="B25" t="s">
        <v>14</v>
      </c>
      <c r="D25" s="17"/>
      <c r="E25" s="17">
        <f>E23*E26</f>
        <v>500230.06699999998</v>
      </c>
      <c r="F25" s="48"/>
      <c r="G25" s="57"/>
      <c r="H25" s="48"/>
    </row>
    <row r="26" spans="1:8" ht="17.25" x14ac:dyDescent="0.25">
      <c r="A26" s="55">
        <v>23</v>
      </c>
      <c r="B26" t="s">
        <v>39</v>
      </c>
      <c r="E26" s="65">
        <f>IF(E22=0,0.894,0.967)</f>
        <v>0.96699999999999997</v>
      </c>
      <c r="F26" s="49"/>
      <c r="G26" s="49"/>
      <c r="H26" s="49"/>
    </row>
    <row r="27" spans="1:8" x14ac:dyDescent="0.25">
      <c r="A27" s="55">
        <v>24</v>
      </c>
      <c r="B27" t="s">
        <v>38</v>
      </c>
      <c r="E27" s="9">
        <v>244858</v>
      </c>
      <c r="F27" s="43"/>
      <c r="G27" s="43"/>
      <c r="H27" s="43"/>
    </row>
    <row r="28" spans="1:8" s="1" customFormat="1" x14ac:dyDescent="0.25">
      <c r="A28" s="55">
        <v>25</v>
      </c>
      <c r="E28" s="7">
        <f t="shared" ref="E28" si="4">SUM(E25,E27)</f>
        <v>745088.06700000004</v>
      </c>
      <c r="F28" s="45"/>
      <c r="G28" s="45"/>
      <c r="H28" s="45"/>
    </row>
    <row r="29" spans="1:8" x14ac:dyDescent="0.25">
      <c r="A29" s="55">
        <v>26</v>
      </c>
      <c r="E29" s="24"/>
      <c r="F29" s="47"/>
      <c r="G29" s="47"/>
      <c r="H29" s="47"/>
    </row>
    <row r="30" spans="1:8" ht="15.75" thickBot="1" x14ac:dyDescent="0.3">
      <c r="A30" s="55">
        <v>27</v>
      </c>
      <c r="B30" t="s">
        <v>15</v>
      </c>
      <c r="E30" s="4">
        <f>E28*0.025</f>
        <v>18627.201675</v>
      </c>
      <c r="F30" s="43"/>
      <c r="G30" s="43"/>
      <c r="H30" s="43"/>
    </row>
    <row r="31" spans="1:8" ht="15.75" thickBot="1" x14ac:dyDescent="0.3">
      <c r="A31" s="55">
        <v>28</v>
      </c>
      <c r="B31" s="1" t="s">
        <v>28</v>
      </c>
      <c r="E31" s="16">
        <f t="shared" ref="E31" si="5">SUM(E30,E28)</f>
        <v>763715.26867500006</v>
      </c>
      <c r="F31" s="45"/>
      <c r="G31" s="45"/>
      <c r="H31" s="45"/>
    </row>
    <row r="32" spans="1:8" x14ac:dyDescent="0.25">
      <c r="A32" s="55">
        <v>29</v>
      </c>
      <c r="B32" s="1"/>
      <c r="E32" s="26"/>
      <c r="F32" s="50"/>
      <c r="G32" s="50"/>
      <c r="H32" s="50"/>
    </row>
    <row r="33" spans="1:10" x14ac:dyDescent="0.25">
      <c r="A33" s="55">
        <v>30</v>
      </c>
      <c r="B33" s="1"/>
      <c r="C33" t="s">
        <v>16</v>
      </c>
      <c r="E33" s="19">
        <v>5775.4</v>
      </c>
      <c r="F33" s="45"/>
      <c r="G33" s="45"/>
      <c r="H33" s="45"/>
    </row>
    <row r="34" spans="1:10" x14ac:dyDescent="0.25">
      <c r="A34" s="55">
        <v>31</v>
      </c>
      <c r="B34" s="1"/>
      <c r="C34" t="s">
        <v>54</v>
      </c>
      <c r="D34" s="21">
        <f>130.17/10</f>
        <v>13.016999999999999</v>
      </c>
      <c r="E34" s="20">
        <f>E31/E33/10</f>
        <v>13.223590897167298</v>
      </c>
      <c r="F34" s="51"/>
      <c r="G34" s="51"/>
      <c r="H34" s="51"/>
    </row>
    <row r="35" spans="1:10" ht="15.75" thickBot="1" x14ac:dyDescent="0.3">
      <c r="A35" s="55">
        <v>32</v>
      </c>
      <c r="C35" s="21" t="s">
        <v>17</v>
      </c>
      <c r="D35" s="21">
        <v>4.1078012972879607E-2</v>
      </c>
      <c r="F35" s="44"/>
      <c r="G35" s="44"/>
      <c r="H35" s="44"/>
    </row>
    <row r="36" spans="1:10" s="23" customFormat="1" ht="18" thickBot="1" x14ac:dyDescent="0.3">
      <c r="A36" s="55">
        <v>33</v>
      </c>
      <c r="B36" s="1" t="s">
        <v>27</v>
      </c>
      <c r="C36" s="1"/>
      <c r="D36" s="25">
        <v>13.548999999999999</v>
      </c>
      <c r="E36" s="22">
        <f>(E34/$D$34)*$D$36</f>
        <v>13.76403419111314</v>
      </c>
      <c r="F36" s="46"/>
      <c r="G36" s="46"/>
      <c r="H36" s="46"/>
    </row>
    <row r="37" spans="1:10" s="23" customFormat="1" x14ac:dyDescent="0.25">
      <c r="A37" s="55">
        <v>34</v>
      </c>
      <c r="B37" s="1"/>
      <c r="C37" s="1"/>
      <c r="D37" s="25"/>
      <c r="E37" s="36"/>
      <c r="F37" s="46"/>
      <c r="G37" s="46"/>
      <c r="H37" s="46"/>
    </row>
    <row r="38" spans="1:10" s="23" customFormat="1" ht="17.25" x14ac:dyDescent="0.25">
      <c r="A38" s="55">
        <v>35</v>
      </c>
      <c r="B38" s="1" t="s">
        <v>51</v>
      </c>
      <c r="C38" s="1"/>
      <c r="D38" s="38">
        <v>13.5</v>
      </c>
      <c r="E38" s="36">
        <f>D38*1.0225</f>
        <v>13.803749999999999</v>
      </c>
      <c r="F38" s="46"/>
      <c r="G38" s="46"/>
      <c r="H38" s="46"/>
    </row>
    <row r="39" spans="1:10" s="23" customFormat="1" x14ac:dyDescent="0.25">
      <c r="B39" s="1"/>
      <c r="C39" s="1"/>
      <c r="D39" s="25"/>
      <c r="E39" s="36"/>
      <c r="F39" s="36"/>
      <c r="G39" s="36"/>
      <c r="H39" s="36"/>
      <c r="I39" s="39"/>
      <c r="J39" s="39"/>
    </row>
    <row r="40" spans="1:10" s="18" customFormat="1" x14ac:dyDescent="0.25">
      <c r="B40"/>
      <c r="C40"/>
      <c r="D40"/>
      <c r="E40" s="24"/>
      <c r="F40" s="40"/>
      <c r="G40" s="24"/>
      <c r="H40"/>
    </row>
    <row r="41" spans="1:10" ht="30" customHeight="1" x14ac:dyDescent="0.25">
      <c r="B41" s="33" t="s">
        <v>18</v>
      </c>
      <c r="C41" s="66" t="s">
        <v>26</v>
      </c>
      <c r="D41" s="66"/>
      <c r="E41" s="66"/>
      <c r="F41" s="66"/>
      <c r="G41" s="66"/>
      <c r="H41" s="66"/>
    </row>
    <row r="42" spans="1:10" x14ac:dyDescent="0.25">
      <c r="B42" s="34" t="s">
        <v>19</v>
      </c>
      <c r="C42" s="35" t="s">
        <v>40</v>
      </c>
      <c r="D42" s="35"/>
      <c r="E42" s="35"/>
      <c r="F42" s="35"/>
      <c r="G42" s="35"/>
      <c r="H42" s="35"/>
    </row>
    <row r="43" spans="1:10" x14ac:dyDescent="0.25">
      <c r="B43" s="34" t="s">
        <v>20</v>
      </c>
      <c r="C43" s="35" t="s">
        <v>55</v>
      </c>
      <c r="D43" s="35"/>
      <c r="E43" s="35"/>
      <c r="F43" s="35"/>
      <c r="G43" s="35"/>
      <c r="H43" s="35"/>
    </row>
    <row r="44" spans="1:10" x14ac:dyDescent="0.25">
      <c r="B44" s="34" t="s">
        <v>50</v>
      </c>
      <c r="C44" s="35" t="s">
        <v>52</v>
      </c>
    </row>
    <row r="45" spans="1:10" x14ac:dyDescent="0.25">
      <c r="E45" s="21">
        <v>5674.3</v>
      </c>
      <c r="F45" s="21">
        <f>E25/E45</f>
        <v>88.157141321396466</v>
      </c>
    </row>
    <row r="47" spans="1:10" x14ac:dyDescent="0.25">
      <c r="C47" s="1" t="s">
        <v>30</v>
      </c>
    </row>
    <row r="48" spans="1:10" x14ac:dyDescent="0.25">
      <c r="C48" t="s">
        <v>31</v>
      </c>
      <c r="E48" s="27">
        <v>83468.007295329997</v>
      </c>
      <c r="F48" s="52"/>
      <c r="G48" s="52"/>
      <c r="H48" s="52"/>
    </row>
    <row r="49" spans="3:8" ht="17.25" x14ac:dyDescent="0.25">
      <c r="C49" t="s">
        <v>35</v>
      </c>
      <c r="E49" s="27">
        <v>1520.2653381300001</v>
      </c>
      <c r="F49" s="52"/>
      <c r="G49" s="52"/>
      <c r="H49" s="52"/>
    </row>
    <row r="50" spans="3:8" ht="15.75" thickBot="1" x14ac:dyDescent="0.3">
      <c r="C50" t="s">
        <v>32</v>
      </c>
      <c r="E50" s="30">
        <f>SUM(E48:E49)</f>
        <v>84988.272633460001</v>
      </c>
      <c r="F50" s="52"/>
      <c r="G50" s="52"/>
      <c r="H50" s="52"/>
    </row>
    <row r="51" spans="3:8" ht="15.75" thickTop="1" x14ac:dyDescent="0.25">
      <c r="F51" s="18"/>
      <c r="G51" s="18"/>
      <c r="H51" s="18"/>
    </row>
    <row r="52" spans="3:8" x14ac:dyDescent="0.25">
      <c r="C52" t="s">
        <v>33</v>
      </c>
      <c r="E52">
        <v>721.3</v>
      </c>
      <c r="F52" s="18"/>
      <c r="G52" s="18"/>
      <c r="H52" s="18"/>
    </row>
    <row r="53" spans="3:8" x14ac:dyDescent="0.25">
      <c r="F53" s="18"/>
      <c r="G53" s="18"/>
      <c r="H53" s="18"/>
    </row>
    <row r="54" spans="3:8" x14ac:dyDescent="0.25">
      <c r="C54" t="s">
        <v>34</v>
      </c>
      <c r="E54" s="31">
        <f>ROUND(E50/E52/10,1)</f>
        <v>11.8</v>
      </c>
      <c r="F54" s="53"/>
      <c r="G54" s="53"/>
      <c r="H54" s="53"/>
    </row>
    <row r="56" spans="3:8" ht="15.75" x14ac:dyDescent="0.25">
      <c r="C56" s="32" t="s">
        <v>36</v>
      </c>
      <c r="E56" s="28"/>
      <c r="F56" s="28"/>
      <c r="G56" s="28"/>
      <c r="H56" s="28"/>
    </row>
    <row r="60" spans="3:8" x14ac:dyDescent="0.25">
      <c r="C60" s="13"/>
      <c r="D60" s="1"/>
      <c r="E60" s="1"/>
      <c r="F60" s="14"/>
      <c r="G60" s="14"/>
      <c r="H60" s="14"/>
    </row>
  </sheetData>
  <mergeCells count="2">
    <mergeCell ref="C41:H41"/>
    <mergeCell ref="B1:E1"/>
  </mergeCells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0586085C25F409FEA8520B86E9EFE" ma:contentTypeVersion="3" ma:contentTypeDescription="Create a new document." ma:contentTypeScope="" ma:versionID="575935230d042a02353093f0d68e0d70">
  <xsd:schema xmlns:xsd="http://www.w3.org/2001/XMLSchema" xmlns:xs="http://www.w3.org/2001/XMLSchema" xmlns:p="http://schemas.microsoft.com/office/2006/metadata/properties" xmlns:ns1="http://schemas.microsoft.com/sharepoint/v3" xmlns:ns2="dc79b37f-9fc5-40ab-8edb-274cc5884e88" targetNamespace="http://schemas.microsoft.com/office/2006/metadata/properties" ma:root="true" ma:fieldsID="579b9cd224cb985363221bc3ec0dcc9e" ns1:_="" ns2:_="">
    <xsd:import namespace="http://schemas.microsoft.com/sharepoint/v3"/>
    <xsd:import namespace="dc79b37f-9fc5-40ab-8edb-274cc5884e8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Wri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9b37f-9fc5-40ab-8edb-274cc5884e88" elementFormDefault="qualified">
    <xsd:import namespace="http://schemas.microsoft.com/office/2006/documentManagement/types"/>
    <xsd:import namespace="http://schemas.microsoft.com/office/infopath/2007/PartnerControls"/>
    <xsd:element name="Writer" ma:index="10" nillable="true" ma:displayName="Writer" ma:internalName="Writ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riter xmlns="dc79b37f-9fc5-40ab-8edb-274cc5884e8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83FB21-D35E-4410-AD92-FAD1D431A3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79b37f-9fc5-40ab-8edb-274cc5884e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A1F383-5C87-4725-8C7D-E87532605EAF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dc79b37f-9fc5-40ab-8edb-274cc5884e88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7CE8A91-4F40-474B-B78F-DD4DD071BE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LAB-NLH-001 Unmitigated</vt:lpstr>
      <vt:lpstr>LAB-NLH-001 Mitigated</vt:lpstr>
    </vt:vector>
  </TitlesOfParts>
  <Company>Nalcor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Jeff Sharpe</dc:creator>
  <cp:lastModifiedBy>Colleen Jones</cp:lastModifiedBy>
  <cp:lastPrinted>2021-03-11T22:55:49Z</cp:lastPrinted>
  <dcterms:created xsi:type="dcterms:W3CDTF">2019-06-28T19:20:17Z</dcterms:created>
  <dcterms:modified xsi:type="dcterms:W3CDTF">2021-09-01T11:20:06Z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0x01010069F0586085C25F409FEA8520B86E9EFE</vt:lpwstr>
  </property>
</Properties>
</file>